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240" yWindow="15" windowWidth="11355" windowHeight="6405"/>
  </bookViews>
  <sheets>
    <sheet name="Sheet1" sheetId="1" r:id="rId1"/>
  </sheets>
  <definedNames>
    <definedName name="_xlnm.Print_Area" localSheetId="0">Sheet1!$A$2:$E$40</definedName>
  </definedNames>
  <calcPr calcId="125725"/>
</workbook>
</file>

<file path=xl/calcChain.xml><?xml version="1.0" encoding="utf-8"?>
<calcChain xmlns="http://schemas.openxmlformats.org/spreadsheetml/2006/main">
  <c r="O11" i="1"/>
  <c r="S23"/>
  <c r="N22"/>
  <c r="N23"/>
  <c r="M23"/>
  <c r="E27"/>
  <c r="P11"/>
  <c r="M25"/>
  <c r="N25"/>
  <c r="O25"/>
  <c r="O28"/>
  <c r="E29"/>
  <c r="N38"/>
  <c r="N39"/>
  <c r="N40"/>
  <c r="N42"/>
  <c r="E31"/>
  <c r="N33"/>
  <c r="N34"/>
  <c r="N35"/>
  <c r="O33"/>
  <c r="E35"/>
  <c r="E2"/>
  <c r="M6"/>
  <c r="U13"/>
  <c r="S37"/>
  <c r="C37"/>
  <c r="K40"/>
  <c r="K46"/>
  <c r="B39"/>
  <c r="M29"/>
  <c r="N29"/>
  <c r="O29"/>
  <c r="O31"/>
  <c r="E33"/>
  <c r="V11"/>
  <c r="U11"/>
  <c r="T11"/>
  <c r="S11"/>
  <c r="S13"/>
  <c r="S14"/>
  <c r="S15"/>
  <c r="R11"/>
  <c r="Q11"/>
  <c r="U16"/>
  <c r="U18"/>
  <c r="E22"/>
  <c r="U14"/>
  <c r="U15"/>
  <c r="T13"/>
  <c r="R13"/>
  <c r="S16"/>
  <c r="S18"/>
  <c r="E20"/>
  <c r="V13"/>
  <c r="V14"/>
  <c r="V15"/>
  <c r="K42"/>
  <c r="C38"/>
  <c r="K48"/>
  <c r="B40"/>
  <c r="O13"/>
  <c r="P13"/>
  <c r="Q13"/>
  <c r="R16"/>
  <c r="R18"/>
  <c r="E19"/>
  <c r="R14"/>
  <c r="R15"/>
  <c r="V16"/>
  <c r="V18"/>
  <c r="E23"/>
  <c r="Q16"/>
  <c r="Q18"/>
  <c r="E18"/>
  <c r="Q14"/>
  <c r="Q15"/>
  <c r="T14"/>
  <c r="T15"/>
  <c r="T16"/>
  <c r="T18"/>
  <c r="E21"/>
  <c r="P16"/>
  <c r="P18"/>
  <c r="E17"/>
  <c r="P14"/>
  <c r="P15"/>
  <c r="O16"/>
  <c r="O18"/>
  <c r="E16"/>
  <c r="O14"/>
  <c r="O15"/>
  <c r="E37"/>
</calcChain>
</file>

<file path=xl/sharedStrings.xml><?xml version="1.0" encoding="utf-8"?>
<sst xmlns="http://schemas.openxmlformats.org/spreadsheetml/2006/main" count="74" uniqueCount="71">
  <si>
    <t>Coverage</t>
  </si>
  <si>
    <t>Limits</t>
  </si>
  <si>
    <t>Building</t>
  </si>
  <si>
    <t>Contents</t>
  </si>
  <si>
    <t>Premium</t>
  </si>
  <si>
    <t>Sign</t>
  </si>
  <si>
    <t>Bldg</t>
  </si>
  <si>
    <t>Conts</t>
  </si>
  <si>
    <t>Rates</t>
  </si>
  <si>
    <t>Gross</t>
  </si>
  <si>
    <t>Earnings</t>
  </si>
  <si>
    <t>Gross Earnings</t>
  </si>
  <si>
    <t>Extra Expense</t>
  </si>
  <si>
    <t>Valuable Papers</t>
  </si>
  <si>
    <t>Accounts Receivable</t>
  </si>
  <si>
    <t>Professional Fees</t>
  </si>
  <si>
    <t>Extra</t>
  </si>
  <si>
    <t>Expense</t>
  </si>
  <si>
    <t>Valuable</t>
  </si>
  <si>
    <t>Papers</t>
  </si>
  <si>
    <t>Accounts</t>
  </si>
  <si>
    <t>Receivable</t>
  </si>
  <si>
    <t>Prof</t>
  </si>
  <si>
    <t>Fees</t>
  </si>
  <si>
    <t>General Liability</t>
  </si>
  <si>
    <t>Total Premium</t>
  </si>
  <si>
    <t>Total Insured Values</t>
  </si>
  <si>
    <t>No Losses in 3 years</t>
  </si>
  <si>
    <t>New Business</t>
  </si>
  <si>
    <t>One Loss</t>
  </si>
  <si>
    <t>Non Owned Auto</t>
  </si>
  <si>
    <t>Excess of Base</t>
  </si>
  <si>
    <t>Tenants Legal Liability</t>
  </si>
  <si>
    <t>Sprinklered?</t>
  </si>
  <si>
    <t>Yes</t>
  </si>
  <si>
    <t>No</t>
  </si>
  <si>
    <t>History?</t>
  </si>
  <si>
    <t>Building Owner</t>
  </si>
  <si>
    <t>BFM&amp;S</t>
  </si>
  <si>
    <t>Included</t>
  </si>
  <si>
    <t>ATM</t>
  </si>
  <si>
    <t>Metropolitan Toronto</t>
  </si>
  <si>
    <t>Hamilton</t>
  </si>
  <si>
    <t>Mississauga</t>
  </si>
  <si>
    <t>Oakville</t>
  </si>
  <si>
    <t>Oshawa</t>
  </si>
  <si>
    <t>Pickering</t>
  </si>
  <si>
    <t>Whitby</t>
  </si>
  <si>
    <t>York Region</t>
  </si>
  <si>
    <t>Windsor</t>
  </si>
  <si>
    <t>Ajax</t>
  </si>
  <si>
    <t>Other</t>
  </si>
  <si>
    <t>Burlington</t>
  </si>
  <si>
    <t>Niagara Falls</t>
  </si>
  <si>
    <t>Location?</t>
  </si>
  <si>
    <t>No of Locations?</t>
  </si>
  <si>
    <t>3 or More</t>
  </si>
  <si>
    <t>Authorized By:</t>
  </si>
  <si>
    <t>Date:</t>
  </si>
  <si>
    <t>Account Exceeds Authority!</t>
  </si>
  <si>
    <t>Location:</t>
  </si>
  <si>
    <t>Insured:</t>
  </si>
  <si>
    <t>Named Perils</t>
  </si>
  <si>
    <t>All Risk</t>
  </si>
  <si>
    <t>Coverage Type?</t>
  </si>
  <si>
    <t>Deductible?</t>
  </si>
  <si>
    <t>Effective Date:</t>
  </si>
  <si>
    <t>Broker:</t>
  </si>
  <si>
    <t>Base premium $1,188</t>
  </si>
  <si>
    <t>New Store $1,330</t>
  </si>
  <si>
    <t>One Claim $1710</t>
  </si>
</sst>
</file>

<file path=xl/styles.xml><?xml version="1.0" encoding="utf-8"?>
<styleSheet xmlns="http://schemas.openxmlformats.org/spreadsheetml/2006/main">
  <numFmts count="3">
    <numFmt numFmtId="192" formatCode="mmmm\ d\,\ yyyy"/>
    <numFmt numFmtId="193" formatCode="&quot;$&quot;#,##0"/>
    <numFmt numFmtId="195" formatCode="#,##0.0000"/>
  </numFmts>
  <fonts count="4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horizontal="right"/>
    </xf>
    <xf numFmtId="0" fontId="0" fillId="0" borderId="0" xfId="0" quotePrefix="1"/>
    <xf numFmtId="193" fontId="0" fillId="0" borderId="0" xfId="0" applyNumberFormat="1"/>
    <xf numFmtId="193" fontId="0" fillId="0" borderId="0" xfId="0" quotePrefix="1" applyNumberFormat="1"/>
    <xf numFmtId="3" fontId="0" fillId="0" borderId="0" xfId="0" applyNumberFormat="1"/>
    <xf numFmtId="0" fontId="0" fillId="0" borderId="0" xfId="0" applyAlignment="1">
      <alignment horizontal="left"/>
    </xf>
    <xf numFmtId="193" fontId="0" fillId="0" borderId="0" xfId="0" applyNumberFormat="1" applyAlignment="1">
      <alignment horizontal="right"/>
    </xf>
    <xf numFmtId="3" fontId="0" fillId="0" borderId="0" xfId="0" applyNumberFormat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/>
    <xf numFmtId="192" fontId="1" fillId="0" borderId="0" xfId="0" applyNumberFormat="1" applyFont="1"/>
    <xf numFmtId="0" fontId="0" fillId="0" borderId="0" xfId="0" quotePrefix="1" applyAlignment="1">
      <alignment horizontal="right"/>
    </xf>
    <xf numFmtId="195" fontId="0" fillId="0" borderId="0" xfId="0" applyNumberFormat="1"/>
    <xf numFmtId="193" fontId="2" fillId="0" borderId="0" xfId="0" applyNumberFormat="1" applyFont="1"/>
    <xf numFmtId="0" fontId="1" fillId="0" borderId="0" xfId="0" applyFont="1" applyAlignment="1">
      <alignment horizontal="left"/>
    </xf>
    <xf numFmtId="0" fontId="0" fillId="0" borderId="0" xfId="0" applyNumberFormat="1"/>
    <xf numFmtId="193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horizontal="right"/>
    </xf>
    <xf numFmtId="0" fontId="1" fillId="0" borderId="0" xfId="0" quotePrefix="1" applyFont="1" applyAlignment="1">
      <alignment horizontal="right"/>
    </xf>
    <xf numFmtId="0" fontId="0" fillId="0" borderId="0" xfId="0" applyAlignment="1">
      <alignment horizontal="left"/>
    </xf>
    <xf numFmtId="192" fontId="0" fillId="0" borderId="0" xfId="0" applyNumberForma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51"/>
  <sheetViews>
    <sheetView tabSelected="1" zoomScaleNormal="100" workbookViewId="0">
      <selection activeCell="G13" sqref="G13"/>
    </sheetView>
  </sheetViews>
  <sheetFormatPr defaultRowHeight="12.75"/>
  <cols>
    <col min="1" max="1" width="13.5703125" customWidth="1"/>
    <col min="2" max="2" width="12.28515625" bestFit="1" customWidth="1"/>
    <col min="3" max="3" width="9.85546875" customWidth="1"/>
    <col min="4" max="4" width="7.140625" customWidth="1"/>
    <col min="5" max="5" width="19" bestFit="1" customWidth="1"/>
    <col min="10" max="10" width="9.28515625" customWidth="1"/>
    <col min="11" max="11" width="19.5703125" hidden="1" customWidth="1"/>
    <col min="12" max="14" width="0" hidden="1" customWidth="1"/>
    <col min="15" max="21" width="8.85546875" hidden="1" customWidth="1"/>
    <col min="22" max="22" width="10" hidden="1" customWidth="1"/>
    <col min="23" max="23" width="8.85546875" customWidth="1"/>
  </cols>
  <sheetData>
    <row r="2" spans="1:23">
      <c r="A2" s="20" t="s">
        <v>61</v>
      </c>
      <c r="B2" s="21"/>
      <c r="C2" s="21"/>
      <c r="D2" s="21"/>
      <c r="E2" s="11">
        <f ca="1">TODAY()</f>
        <v>41934</v>
      </c>
    </row>
    <row r="3" spans="1:23">
      <c r="A3" s="9" t="s">
        <v>60</v>
      </c>
      <c r="B3" s="21"/>
      <c r="C3" s="21"/>
      <c r="D3" s="21"/>
      <c r="E3" s="21"/>
      <c r="F3" s="6"/>
    </row>
    <row r="4" spans="1:23">
      <c r="A4" s="9" t="s">
        <v>66</v>
      </c>
      <c r="B4" s="22"/>
      <c r="C4" s="22"/>
      <c r="D4" s="6"/>
      <c r="E4" s="6"/>
      <c r="F4" s="6"/>
    </row>
    <row r="5" spans="1:23">
      <c r="A5" s="9" t="s">
        <v>67</v>
      </c>
      <c r="B5" s="21"/>
      <c r="C5" s="21"/>
      <c r="E5" s="9"/>
    </row>
    <row r="6" spans="1:23">
      <c r="B6" s="9" t="s">
        <v>36</v>
      </c>
      <c r="D6" s="9" t="s">
        <v>33</v>
      </c>
      <c r="E6" s="17">
        <v>1188</v>
      </c>
      <c r="F6" t="s">
        <v>68</v>
      </c>
      <c r="K6" t="s">
        <v>34</v>
      </c>
      <c r="L6">
        <v>2</v>
      </c>
      <c r="M6">
        <f>IF(L6=1,0.9,IF(L6=2,1))</f>
        <v>1</v>
      </c>
      <c r="W6" s="6"/>
    </row>
    <row r="7" spans="1:23">
      <c r="B7" s="1"/>
      <c r="C7" s="1"/>
      <c r="E7" s="3"/>
      <c r="F7" t="s">
        <v>69</v>
      </c>
      <c r="K7" t="s">
        <v>35</v>
      </c>
      <c r="S7" s="6"/>
      <c r="T7" s="6"/>
      <c r="V7" s="6"/>
      <c r="W7" s="6"/>
    </row>
    <row r="8" spans="1:23">
      <c r="B8" s="1"/>
      <c r="C8" s="1"/>
      <c r="E8" s="3"/>
      <c r="F8" t="s">
        <v>70</v>
      </c>
      <c r="Q8" t="s">
        <v>9</v>
      </c>
      <c r="S8" s="6" t="s">
        <v>16</v>
      </c>
      <c r="T8" s="6" t="s">
        <v>18</v>
      </c>
      <c r="U8" t="s">
        <v>20</v>
      </c>
      <c r="V8" s="6" t="s">
        <v>22</v>
      </c>
      <c r="W8" s="6"/>
    </row>
    <row r="9" spans="1:23">
      <c r="B9" s="9" t="s">
        <v>55</v>
      </c>
      <c r="C9" s="1"/>
      <c r="D9" s="15" t="s">
        <v>54</v>
      </c>
      <c r="E9" s="14"/>
      <c r="O9" t="s">
        <v>6</v>
      </c>
      <c r="P9" t="s">
        <v>7</v>
      </c>
      <c r="Q9" t="s">
        <v>10</v>
      </c>
      <c r="R9" t="s">
        <v>5</v>
      </c>
      <c r="S9" s="6" t="s">
        <v>17</v>
      </c>
      <c r="T9" s="6" t="s">
        <v>19</v>
      </c>
      <c r="U9" s="1" t="s">
        <v>21</v>
      </c>
      <c r="V9" s="6" t="s">
        <v>23</v>
      </c>
      <c r="W9" s="6"/>
    </row>
    <row r="10" spans="1:23">
      <c r="B10" s="1"/>
      <c r="C10" s="1"/>
      <c r="E10" s="3"/>
      <c r="K10" s="3" t="s">
        <v>27</v>
      </c>
      <c r="L10">
        <v>1</v>
      </c>
      <c r="M10">
        <v>1540</v>
      </c>
      <c r="O10">
        <v>70000</v>
      </c>
      <c r="P10">
        <v>70000</v>
      </c>
      <c r="Q10">
        <v>100000</v>
      </c>
      <c r="R10">
        <v>3000</v>
      </c>
      <c r="S10" s="1">
        <v>10000</v>
      </c>
      <c r="T10" s="1">
        <v>10000</v>
      </c>
      <c r="U10" s="1">
        <v>10000</v>
      </c>
      <c r="V10" s="1">
        <v>10000</v>
      </c>
      <c r="W10" s="1"/>
    </row>
    <row r="11" spans="1:23">
      <c r="B11" s="1"/>
      <c r="C11" s="1"/>
      <c r="E11" s="3"/>
      <c r="K11" s="3" t="s">
        <v>28</v>
      </c>
      <c r="O11">
        <f>C16-O10</f>
        <v>0</v>
      </c>
      <c r="P11">
        <f>C17-P10</f>
        <v>0</v>
      </c>
      <c r="Q11" s="5">
        <f>C18-Q10</f>
        <v>0</v>
      </c>
      <c r="R11">
        <f>C19-R10</f>
        <v>0</v>
      </c>
      <c r="S11" s="8">
        <f>C20-S10</f>
        <v>0</v>
      </c>
      <c r="T11" s="8">
        <f>C21-T10</f>
        <v>0</v>
      </c>
      <c r="U11" s="8">
        <f>C22-U10</f>
        <v>0</v>
      </c>
      <c r="V11" s="8">
        <f>C23-V10</f>
        <v>0</v>
      </c>
    </row>
    <row r="12" spans="1:23">
      <c r="B12" s="9" t="s">
        <v>64</v>
      </c>
      <c r="C12" s="1"/>
      <c r="D12" s="9" t="s">
        <v>65</v>
      </c>
      <c r="E12" s="3"/>
      <c r="K12" s="3" t="s">
        <v>29</v>
      </c>
      <c r="N12" t="s">
        <v>8</v>
      </c>
      <c r="O12">
        <v>2E-3</v>
      </c>
      <c r="P12">
        <v>2.5000000000000001E-3</v>
      </c>
      <c r="Q12">
        <v>1.8500000000000001E-3</v>
      </c>
      <c r="R12">
        <v>3.3000000000000002E-2</v>
      </c>
      <c r="S12" s="1">
        <v>5.0000000000000001E-3</v>
      </c>
      <c r="T12" s="1">
        <v>2.8E-3</v>
      </c>
      <c r="U12" s="1">
        <v>1.8E-3</v>
      </c>
      <c r="V12" s="1">
        <v>5.0000000000000001E-3</v>
      </c>
    </row>
    <row r="13" spans="1:23" ht="13.15" customHeight="1">
      <c r="B13" s="1"/>
      <c r="C13" s="1"/>
      <c r="E13" s="3"/>
      <c r="O13">
        <f>M6*O12</f>
        <v>2E-3</v>
      </c>
      <c r="P13">
        <f>M6*P12</f>
        <v>2.5000000000000001E-3</v>
      </c>
      <c r="Q13">
        <f>M6*Q12</f>
        <v>1.8500000000000001E-3</v>
      </c>
      <c r="R13">
        <f>M6*R12</f>
        <v>3.3000000000000002E-2</v>
      </c>
      <c r="S13">
        <f>M6*S12</f>
        <v>5.0000000000000001E-3</v>
      </c>
      <c r="T13">
        <f>M6*T12</f>
        <v>2.8E-3</v>
      </c>
      <c r="U13">
        <f>M6*U12</f>
        <v>1.8E-3</v>
      </c>
      <c r="V13">
        <f>M6*V12</f>
        <v>5.0000000000000001E-3</v>
      </c>
    </row>
    <row r="14" spans="1:23">
      <c r="D14" s="10"/>
      <c r="E14" s="9" t="s">
        <v>4</v>
      </c>
      <c r="G14" s="16"/>
      <c r="K14" s="3" t="s">
        <v>62</v>
      </c>
      <c r="L14">
        <v>2</v>
      </c>
      <c r="O14">
        <f>O13*S23</f>
        <v>2E-3</v>
      </c>
      <c r="P14">
        <f>P13*S23</f>
        <v>2.5000000000000001E-3</v>
      </c>
      <c r="Q14">
        <f>Q13*S23</f>
        <v>1.8500000000000001E-3</v>
      </c>
      <c r="R14">
        <f>R13*S23</f>
        <v>3.3000000000000002E-2</v>
      </c>
      <c r="S14">
        <f>S13*S23</f>
        <v>5.0000000000000001E-3</v>
      </c>
      <c r="T14">
        <f>T13*S23</f>
        <v>2.8E-3</v>
      </c>
      <c r="U14">
        <f>U13*S23</f>
        <v>1.8E-3</v>
      </c>
      <c r="V14">
        <f>V13*S23</f>
        <v>5.0000000000000001E-3</v>
      </c>
    </row>
    <row r="15" spans="1:23">
      <c r="B15" s="9" t="s">
        <v>0</v>
      </c>
      <c r="C15" s="9" t="s">
        <v>1</v>
      </c>
      <c r="E15" s="9" t="s">
        <v>31</v>
      </c>
      <c r="K15" s="3" t="s">
        <v>63</v>
      </c>
      <c r="O15">
        <f>O14*S37</f>
        <v>2E-3</v>
      </c>
      <c r="P15">
        <f>P14*S37</f>
        <v>2.5000000000000001E-3</v>
      </c>
      <c r="Q15">
        <f>Q14*S37</f>
        <v>1.8500000000000001E-3</v>
      </c>
      <c r="R15">
        <f>R14*S37</f>
        <v>3.3000000000000002E-2</v>
      </c>
      <c r="S15">
        <f>S14*S37</f>
        <v>5.0000000000000001E-3</v>
      </c>
      <c r="T15">
        <f>T14*S37</f>
        <v>2.8E-3</v>
      </c>
      <c r="U15">
        <f>U14*S37</f>
        <v>1.8E-3</v>
      </c>
      <c r="V15">
        <f>V14*S37</f>
        <v>5.0000000000000001E-3</v>
      </c>
    </row>
    <row r="16" spans="1:23">
      <c r="B16" s="1" t="s">
        <v>2</v>
      </c>
      <c r="C16" s="3">
        <v>70000</v>
      </c>
      <c r="E16" s="7" t="str">
        <f>O18</f>
        <v>Included</v>
      </c>
      <c r="O16" s="2">
        <f t="shared" ref="O16:T16" si="0">IF(SUM(O13*O11)&lt;=1,0,SUM(O13*O11))</f>
        <v>0</v>
      </c>
      <c r="P16" s="2">
        <f t="shared" si="0"/>
        <v>0</v>
      </c>
      <c r="Q16" s="2">
        <f t="shared" si="0"/>
        <v>0</v>
      </c>
      <c r="R16" s="2">
        <f t="shared" si="0"/>
        <v>0</v>
      </c>
      <c r="S16" s="2">
        <f t="shared" si="0"/>
        <v>0</v>
      </c>
      <c r="T16" s="2">
        <f t="shared" si="0"/>
        <v>0</v>
      </c>
      <c r="U16" s="2">
        <f>IF(SUM(U11*U13)&lt;=1,0,SUM(U11*U13))</f>
        <v>0</v>
      </c>
      <c r="V16" s="2">
        <f>IF(SUM(V11*V13)&lt;=1,0,SUM(V11*V13))</f>
        <v>0</v>
      </c>
    </row>
    <row r="17" spans="2:22">
      <c r="B17" s="1" t="s">
        <v>3</v>
      </c>
      <c r="C17" s="3">
        <v>70000</v>
      </c>
      <c r="E17" s="7" t="str">
        <f>P18</f>
        <v>Included</v>
      </c>
      <c r="K17" s="3">
        <v>1000</v>
      </c>
      <c r="L17">
        <v>1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</row>
    <row r="18" spans="2:22">
      <c r="B18" s="1" t="s">
        <v>11</v>
      </c>
      <c r="C18" s="3">
        <v>100000</v>
      </c>
      <c r="E18" s="7" t="str">
        <f>Q18</f>
        <v>Included</v>
      </c>
      <c r="K18" s="3">
        <v>1500</v>
      </c>
      <c r="O18" s="2" t="str">
        <f t="shared" ref="O18:V18" si="1">IF(SUM(O17+O16)&lt;=1,"Included",SUM(O15*O11))</f>
        <v>Included</v>
      </c>
      <c r="P18" s="2" t="str">
        <f t="shared" si="1"/>
        <v>Included</v>
      </c>
      <c r="Q18" s="2" t="str">
        <f t="shared" si="1"/>
        <v>Included</v>
      </c>
      <c r="R18" s="2" t="str">
        <f t="shared" si="1"/>
        <v>Included</v>
      </c>
      <c r="S18" s="2" t="str">
        <f t="shared" si="1"/>
        <v>Included</v>
      </c>
      <c r="T18" s="2" t="str">
        <f t="shared" si="1"/>
        <v>Included</v>
      </c>
      <c r="U18" s="2" t="str">
        <f t="shared" si="1"/>
        <v>Included</v>
      </c>
      <c r="V18" s="2" t="str">
        <f t="shared" si="1"/>
        <v>Included</v>
      </c>
    </row>
    <row r="19" spans="2:22">
      <c r="B19" s="1" t="s">
        <v>5</v>
      </c>
      <c r="C19" s="3">
        <v>3000</v>
      </c>
      <c r="E19" s="7" t="str">
        <f>R18</f>
        <v>Included</v>
      </c>
      <c r="K19" s="3">
        <v>2500</v>
      </c>
    </row>
    <row r="20" spans="2:22">
      <c r="B20" s="1" t="s">
        <v>12</v>
      </c>
      <c r="C20" s="3">
        <v>10000</v>
      </c>
      <c r="E20" s="7" t="str">
        <f>S18</f>
        <v>Included</v>
      </c>
      <c r="K20" s="3">
        <v>5000</v>
      </c>
      <c r="O20" s="2"/>
    </row>
    <row r="21" spans="2:22">
      <c r="B21" s="1" t="s">
        <v>13</v>
      </c>
      <c r="C21" s="3">
        <v>10000</v>
      </c>
      <c r="E21" s="7" t="str">
        <f>T18</f>
        <v>Included</v>
      </c>
      <c r="N21">
        <v>0</v>
      </c>
      <c r="O21" s="2"/>
    </row>
    <row r="22" spans="2:22">
      <c r="B22" s="1" t="s">
        <v>14</v>
      </c>
      <c r="C22" s="3">
        <v>10000</v>
      </c>
      <c r="E22" s="7" t="str">
        <f>U18</f>
        <v>Included</v>
      </c>
      <c r="N22">
        <f>N21*S23</f>
        <v>0</v>
      </c>
      <c r="O22" s="2"/>
    </row>
    <row r="23" spans="2:22">
      <c r="B23" s="1" t="s">
        <v>15</v>
      </c>
      <c r="C23" s="3">
        <v>10000</v>
      </c>
      <c r="E23" s="7" t="str">
        <f>V18</f>
        <v>Included</v>
      </c>
      <c r="K23" t="s">
        <v>40</v>
      </c>
      <c r="L23">
        <v>1</v>
      </c>
      <c r="M23">
        <f>IF(L23=1,N23,IF(L23=2,"NA"))</f>
        <v>0</v>
      </c>
      <c r="N23">
        <f>N22*S37</f>
        <v>0</v>
      </c>
      <c r="O23" s="2"/>
      <c r="Q23" t="s">
        <v>50</v>
      </c>
      <c r="R23">
        <v>4</v>
      </c>
      <c r="S23" t="str">
        <f>IF(R23=13,".925","1")</f>
        <v>1</v>
      </c>
    </row>
    <row r="24" spans="2:22">
      <c r="B24" s="1"/>
      <c r="C24" s="3"/>
      <c r="E24" s="7"/>
      <c r="O24" s="2"/>
      <c r="Q24" t="s">
        <v>52</v>
      </c>
    </row>
    <row r="25" spans="2:22">
      <c r="B25" s="1" t="s">
        <v>38</v>
      </c>
      <c r="C25" s="3">
        <v>2000</v>
      </c>
      <c r="E25" s="7" t="s">
        <v>39</v>
      </c>
      <c r="K25" s="4">
        <v>1000000</v>
      </c>
      <c r="L25">
        <v>1</v>
      </c>
      <c r="M25">
        <f>IF(L25=1,0,IF(L25=2,105,IF(L25=3,210)))</f>
        <v>0</v>
      </c>
      <c r="N25">
        <f>0+M25*S23</f>
        <v>0</v>
      </c>
      <c r="O25" s="2">
        <f>N25*S37</f>
        <v>0</v>
      </c>
      <c r="Q25" t="s">
        <v>42</v>
      </c>
      <c r="U25" s="13"/>
    </row>
    <row r="26" spans="2:22">
      <c r="B26" s="1"/>
      <c r="C26" s="3"/>
      <c r="E26" s="7"/>
      <c r="K26" s="3">
        <v>2000000</v>
      </c>
      <c r="O26">
        <v>0</v>
      </c>
      <c r="Q26" t="s">
        <v>41</v>
      </c>
    </row>
    <row r="27" spans="2:22">
      <c r="B27" s="1" t="s">
        <v>40</v>
      </c>
      <c r="C27" s="3"/>
      <c r="E27" s="7">
        <f>M23</f>
        <v>0</v>
      </c>
      <c r="K27" s="3">
        <v>3000000</v>
      </c>
      <c r="L27">
        <v>1</v>
      </c>
      <c r="N27">
        <v>0</v>
      </c>
      <c r="Q27" t="s">
        <v>43</v>
      </c>
    </row>
    <row r="28" spans="2:22">
      <c r="B28" s="1"/>
      <c r="C28" s="3"/>
      <c r="E28" s="7"/>
      <c r="K28" s="3"/>
      <c r="O28" s="12" t="str">
        <f>IF(SUM(O25+O25)&lt;=1,"Included",O25)</f>
        <v>Included</v>
      </c>
      <c r="Q28" t="s">
        <v>53</v>
      </c>
    </row>
    <row r="29" spans="2:22">
      <c r="B29" s="1" t="s">
        <v>24</v>
      </c>
      <c r="C29" s="3"/>
      <c r="E29" s="7" t="str">
        <f>O28</f>
        <v>Included</v>
      </c>
      <c r="K29" s="3">
        <v>150000</v>
      </c>
      <c r="L29">
        <v>1</v>
      </c>
      <c r="M29">
        <f>IF(L29=1,1,IF(L29=2,40,IF(L29=3,80,IF(L29=4,120,IF(L29=5,160,IF(L29=6,200,IF(L29=7,240,IF(L29=8,280))))))))</f>
        <v>1</v>
      </c>
      <c r="N29">
        <f>M29*S23</f>
        <v>1</v>
      </c>
      <c r="O29">
        <f>N29*S37</f>
        <v>1</v>
      </c>
      <c r="Q29" t="s">
        <v>44</v>
      </c>
    </row>
    <row r="30" spans="2:22">
      <c r="C30" s="3"/>
      <c r="E30" s="3"/>
      <c r="K30" s="3">
        <v>200000</v>
      </c>
      <c r="O30">
        <v>0</v>
      </c>
      <c r="Q30" t="s">
        <v>45</v>
      </c>
    </row>
    <row r="31" spans="2:22">
      <c r="B31" s="1" t="s">
        <v>37</v>
      </c>
      <c r="C31" s="3"/>
      <c r="E31" s="7" t="str">
        <f>N42</f>
        <v>Included</v>
      </c>
      <c r="K31" s="3">
        <v>250000</v>
      </c>
      <c r="O31" s="12" t="str">
        <f>IF(SUM(O29+O30)&lt;=1,"Included",O29)</f>
        <v>Included</v>
      </c>
      <c r="Q31" t="s">
        <v>46</v>
      </c>
    </row>
    <row r="32" spans="2:22">
      <c r="B32" s="1"/>
      <c r="C32" s="3"/>
      <c r="E32" s="3"/>
      <c r="K32" s="3">
        <v>300000</v>
      </c>
      <c r="Q32" t="s">
        <v>47</v>
      </c>
    </row>
    <row r="33" spans="2:19">
      <c r="B33" s="1" t="s">
        <v>32</v>
      </c>
      <c r="C33" s="3"/>
      <c r="E33" s="7" t="str">
        <f>O31</f>
        <v>Included</v>
      </c>
      <c r="K33" s="3">
        <v>350000</v>
      </c>
      <c r="N33">
        <f>IF(L27=1,0,IF(L27=2,50))</f>
        <v>0</v>
      </c>
      <c r="O33" s="12" t="str">
        <f>IF(SUM(N27+N33)&lt;=1,"Included",N35)</f>
        <v>Included</v>
      </c>
      <c r="Q33" t="s">
        <v>49</v>
      </c>
    </row>
    <row r="34" spans="2:19">
      <c r="C34" s="3"/>
      <c r="K34" s="3">
        <v>400000</v>
      </c>
      <c r="N34">
        <f>N33*S23</f>
        <v>0</v>
      </c>
      <c r="Q34" t="s">
        <v>48</v>
      </c>
    </row>
    <row r="35" spans="2:19">
      <c r="B35" s="1" t="s">
        <v>30</v>
      </c>
      <c r="C35" s="3"/>
      <c r="E35" s="7" t="str">
        <f>O33</f>
        <v>Included</v>
      </c>
      <c r="K35" s="3">
        <v>450000</v>
      </c>
      <c r="N35">
        <f>N34*S37</f>
        <v>0</v>
      </c>
      <c r="Q35" t="s">
        <v>51</v>
      </c>
    </row>
    <row r="36" spans="2:19">
      <c r="C36" s="3"/>
      <c r="E36" s="9" t="s">
        <v>25</v>
      </c>
      <c r="K36" s="3">
        <v>500000</v>
      </c>
    </row>
    <row r="37" spans="2:19">
      <c r="B37" s="9" t="s">
        <v>26</v>
      </c>
      <c r="C37" s="3">
        <f>SUM(C16:C36)</f>
        <v>285000</v>
      </c>
      <c r="E37" s="17">
        <f>SUM(E6:E35)</f>
        <v>1188</v>
      </c>
      <c r="Q37">
        <v>1</v>
      </c>
      <c r="R37">
        <v>1</v>
      </c>
      <c r="S37" t="str">
        <f>IF(R37=3,".9","1")</f>
        <v>1</v>
      </c>
    </row>
    <row r="38" spans="2:19">
      <c r="B38" s="18"/>
      <c r="C38" s="19" t="str">
        <f>K42</f>
        <v/>
      </c>
      <c r="L38" s="1" t="s">
        <v>37</v>
      </c>
      <c r="M38">
        <v>2</v>
      </c>
      <c r="N38">
        <f>IF(M38=1,100,IF(M38=2,1))</f>
        <v>1</v>
      </c>
      <c r="Q38">
        <v>2</v>
      </c>
    </row>
    <row r="39" spans="2:19">
      <c r="B39" s="19" t="str">
        <f>K46</f>
        <v/>
      </c>
      <c r="C39" s="18"/>
      <c r="N39">
        <f>N38*S23</f>
        <v>1</v>
      </c>
      <c r="Q39" t="s">
        <v>56</v>
      </c>
    </row>
    <row r="40" spans="2:19">
      <c r="B40" s="19" t="str">
        <f>K48</f>
        <v/>
      </c>
      <c r="C40" s="18"/>
      <c r="K40" s="3">
        <f>C37</f>
        <v>285000</v>
      </c>
      <c r="N40">
        <f>N39*S37</f>
        <v>1</v>
      </c>
    </row>
    <row r="41" spans="2:19">
      <c r="K41">
        <v>0</v>
      </c>
      <c r="N41">
        <v>0</v>
      </c>
    </row>
    <row r="42" spans="2:19">
      <c r="K42" s="12" t="str">
        <f>IF(SUM(K40+K41)&gt;=600000,K44,"")</f>
        <v/>
      </c>
      <c r="N42" s="12" t="str">
        <f>IF(SUM(N40+N41)&lt;=1,"Included",N40)</f>
        <v>Included</v>
      </c>
    </row>
    <row r="44" spans="2:19">
      <c r="K44" t="s">
        <v>59</v>
      </c>
    </row>
    <row r="46" spans="2:19">
      <c r="K46" s="12" t="str">
        <f>IF(SUM(K40+K45)&gt;=600000,K50,"")</f>
        <v/>
      </c>
    </row>
    <row r="48" spans="2:19">
      <c r="K48" s="12" t="str">
        <f>IF(SUM(K40+K47)&gt;=600000,K51,"")</f>
        <v/>
      </c>
    </row>
    <row r="50" spans="11:11">
      <c r="K50" t="s">
        <v>57</v>
      </c>
    </row>
    <row r="51" spans="11:11">
      <c r="K51" t="s">
        <v>58</v>
      </c>
    </row>
  </sheetData>
  <mergeCells count="4">
    <mergeCell ref="B3:E3"/>
    <mergeCell ref="B5:C5"/>
    <mergeCell ref="B2:D2"/>
    <mergeCell ref="B4:C4"/>
  </mergeCells>
  <phoneticPr fontId="0" type="noConversion"/>
  <printOptions horizontalCentered="1" verticalCentered="1"/>
  <pageMargins left="0.39370078740157483" right="0.39370078740157483" top="0.39370078740157483" bottom="0.39370078740157483" header="0.51181102362204722" footer="0.39370078740157483"/>
  <pageSetup scale="126" orientation="portrait" r:id="rId1"/>
  <headerFooter alignWithMargins="0">
    <oddHeader>&amp;C&amp;"Arial,Bold"&amp;12York Alliance Convenience Store Rate Sheet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 Tyler</dc:creator>
  <cp:lastModifiedBy>Chen</cp:lastModifiedBy>
  <cp:lastPrinted>2013-02-15T19:27:56Z</cp:lastPrinted>
  <dcterms:created xsi:type="dcterms:W3CDTF">2003-04-06T02:05:19Z</dcterms:created>
  <dcterms:modified xsi:type="dcterms:W3CDTF">2014-10-22T19:03:02Z</dcterms:modified>
</cp:coreProperties>
</file>